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ason.c.mccoy.NADSUSEA\Desktop\"/>
    </mc:Choice>
  </mc:AlternateContent>
  <bookViews>
    <workbookView xWindow="0" yWindow="420" windowWidth="25200" windowHeight="11640" tabRatio="771"/>
  </bookViews>
  <sheets>
    <sheet name="Retirement Comaprison" sheetId="3" r:id="rId1"/>
    <sheet name="Reserve Calculator" sheetId="2" state="hidden" r:id="rId2"/>
    <sheet name="Active Calculator (HIGH THREE)" sheetId="5" state="hidden" r:id="rId3"/>
    <sheet name="Active Calculator (BASE PAY)" sheetId="1" state="hidden"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D6" i="5"/>
  <c r="D5" i="5"/>
  <c r="D4" i="5"/>
  <c r="D3" i="5" s="1"/>
  <c r="F3" i="1"/>
  <c r="B3" i="1"/>
  <c r="D6" i="2"/>
  <c r="D4" i="2"/>
  <c r="D5" i="2"/>
  <c r="A3" i="2"/>
  <c r="D6" i="1"/>
  <c r="H3" i="5" l="1"/>
  <c r="C16" i="3" s="1"/>
  <c r="D3" i="2"/>
  <c r="H3" i="2" s="1"/>
  <c r="C14" i="3" s="1"/>
  <c r="F6" i="1"/>
  <c r="B6" i="1"/>
  <c r="G6" i="1" l="1"/>
  <c r="C18" i="3" s="1"/>
</calcChain>
</file>

<file path=xl/sharedStrings.xml><?xml version="1.0" encoding="utf-8"?>
<sst xmlns="http://schemas.openxmlformats.org/spreadsheetml/2006/main" count="56" uniqueCount="38">
  <si>
    <t>TOTAL POINTS</t>
  </si>
  <si>
    <t>YEARS of SERVICE</t>
  </si>
  <si>
    <t>RETIRED BASE PAY</t>
  </si>
  <si>
    <t>x</t>
  </si>
  <si>
    <t>YR 1</t>
  </si>
  <si>
    <t>YR 2</t>
  </si>
  <si>
    <t>YR 3</t>
  </si>
  <si>
    <t>HIGH 3 YR AVERAGE PAY</t>
  </si>
  <si>
    <t>Monthly Pay</t>
  </si>
  <si>
    <t>current year</t>
  </si>
  <si>
    <t>last year</t>
  </si>
  <si>
    <t>2 years ago</t>
  </si>
  <si>
    <t>MULTIPLIER</t>
  </si>
  <si>
    <t>https://www.dfas.mil/militarymembers/payentitlements/Pay-Tables/Basic-Pay/CO.html</t>
  </si>
  <si>
    <t>RETIREMENT YEAR BASE PAY</t>
  </si>
  <si>
    <t>BASE PAY THE YEAR BEFORE RETIREMENT</t>
  </si>
  <si>
    <t>BASE PAY TWO YEARS BEFORE RETIREMENT</t>
  </si>
  <si>
    <t>YEARS OF SERVICE</t>
  </si>
  <si>
    <t>ENTER THESE FIELDS</t>
  </si>
  <si>
    <t>RESERVE RETIREMENT CALCULATION</t>
  </si>
  <si>
    <t>TOTAL POINTS/360 * .025 * HIGH 3 YR AVERAGE</t>
  </si>
  <si>
    <t>RETIRING BASE PAY * .025 * TOTAL YOS</t>
  </si>
  <si>
    <t>MONTHLY PAY</t>
  </si>
  <si>
    <r>
      <t xml:space="preserve">This calculator is produces an </t>
    </r>
    <r>
      <rPr>
        <b/>
        <sz val="11"/>
        <color theme="1"/>
        <rFont val="Calibri"/>
        <family val="2"/>
        <scheme val="minor"/>
      </rPr>
      <t>estimate</t>
    </r>
    <r>
      <rPr>
        <sz val="11"/>
        <color theme="1"/>
        <rFont val="Calibri"/>
        <family val="2"/>
        <scheme val="minor"/>
      </rPr>
      <t xml:space="preserve"> IAW formulas provided in USC 10.  Deviations often occur when PERS-912 completes the final retirement calculation.</t>
    </r>
  </si>
  <si>
    <t>YOS</t>
  </si>
  <si>
    <t>ACTIVE RETIREMENT CALCULATION (base pay)</t>
  </si>
  <si>
    <t>ACTIVE RETIREMENT CALCULATION (high three)</t>
  </si>
  <si>
    <t>HIGH THREE AVG * .025 * TOTAL YOS</t>
  </si>
  <si>
    <t>10 U.S.C. § 1407a provides that the monthly retired pay of a member who first became a member of a uniformed service on or after September 8, 1980, may not be less, on the date on which the member initially becomes entitled to such pay, than the monthly retired pay to which the member would be entitled on that date if the member or former member had become entitled to retired pay on an earlier date adjusted to reflect any applicable increases in such pay under this section.</t>
  </si>
  <si>
    <t>*1</t>
  </si>
  <si>
    <t>NOTE 1</t>
  </si>
  <si>
    <t>*2</t>
  </si>
  <si>
    <t>NOTE 2</t>
  </si>
  <si>
    <t>ADDRESS TO MILITARY PAY SCALES</t>
  </si>
  <si>
    <t xml:space="preserve">TOTAL POINTS </t>
  </si>
  <si>
    <t>(reserve active points + up to 130 inactive points / yr)</t>
  </si>
  <si>
    <t xml:space="preserve">The retired pay base under section 10 USC § 1407 is the total amount of monthly basic pay to which the member was entitled for the 36 months  out of all the months of active service of the member for which the monthly basic pay to which the member was entitled was the highest, divided by 36.  This is commonly referred to as the “High 3 average” or High 36 average.”  </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</si>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</sst>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u/>
      <sz val="11"/>
      <color theme="1"/>
      <name val="Calibri"/>
      <family val="2"/>
      <scheme val="minor"/>
    </font>
    <font>
      <sz val="11"/>
      <color rgb="FF0070C0"/>
      <name val="Calibri"/>
      <family val="2"/>
      <scheme val="minor"/>
    </font>
    <font>
      <b/>
      <u/>
      <sz val="11"/>
      <color theme="1"/>
      <name val="Calibri"/>
      <family val="2"/>
      <scheme val="minor"/>
    </font>
    <font>
      <b/>
      <sz val="11"/>
      <color rgb="FFFF0000"/>
      <name val="Calibri"/>
      <family val="2"/>
      <scheme val="minor"/>
    </font>
    <font>
      <sz val="12"/>
      <color theme="1"/>
      <name val="Times New Roman"/>
      <family val="1"/>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rgb="FF92D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0">
    <xf numFmtId="0" fontId="0" fillId="0" borderId="0" xfId="0"/>
    <xf numFmtId="0" fontId="0" fillId="0" borderId="0" xfId="0" applyAlignment="1">
      <alignment horizontal="center"/>
    </xf>
    <xf numFmtId="164" fontId="0" fillId="0" borderId="0" xfId="2" applyNumberFormat="1" applyFont="1" applyAlignment="1">
      <alignment horizontal="center"/>
    </xf>
    <xf numFmtId="44" fontId="0" fillId="0" borderId="0" xfId="1" applyFont="1" applyAlignment="1">
      <alignment horizontal="center"/>
    </xf>
    <xf numFmtId="0" fontId="0" fillId="0" borderId="0" xfId="0" applyFill="1"/>
    <xf numFmtId="0" fontId="0" fillId="0" borderId="1" xfId="0" applyBorder="1"/>
    <xf numFmtId="0" fontId="0" fillId="2" borderId="1" xfId="0" applyFill="1" applyBorder="1"/>
    <xf numFmtId="0" fontId="2" fillId="3" borderId="0" xfId="0" applyFont="1" applyFill="1"/>
    <xf numFmtId="0" fontId="2" fillId="3" borderId="0" xfId="0" applyFont="1" applyFill="1" applyAlignment="1">
      <alignment horizontal="center"/>
    </xf>
    <xf numFmtId="44" fontId="2" fillId="3" borderId="0" xfId="1" applyFont="1" applyFill="1" applyAlignment="1">
      <alignment horizontal="center"/>
    </xf>
    <xf numFmtId="0" fontId="3" fillId="0" borderId="0" xfId="0" applyFont="1" applyAlignment="1">
      <alignment horizontal="right"/>
    </xf>
    <xf numFmtId="0" fontId="4" fillId="0" borderId="0" xfId="0" applyFont="1"/>
    <xf numFmtId="0" fontId="4" fillId="0" borderId="0" xfId="0" applyFont="1" applyAlignment="1">
      <alignment horizontal="center"/>
    </xf>
    <xf numFmtId="0" fontId="5" fillId="0" borderId="0" xfId="0" applyFont="1"/>
    <xf numFmtId="164" fontId="2" fillId="3" borderId="0" xfId="2" applyNumberFormat="1" applyFont="1" applyFill="1"/>
    <xf numFmtId="164" fontId="2" fillId="0" borderId="0" xfId="2" applyNumberFormat="1" applyFont="1" applyFill="1"/>
    <xf numFmtId="164" fontId="0" fillId="0" borderId="0" xfId="0" applyNumberFormat="1" applyAlignment="1">
      <alignment horizontal="center"/>
    </xf>
    <xf numFmtId="0" fontId="6" fillId="0" borderId="0" xfId="0" applyFont="1"/>
    <xf numFmtId="44" fontId="2" fillId="4" borderId="3" xfId="1" applyFont="1" applyFill="1" applyBorder="1" applyAlignment="1"/>
    <xf numFmtId="0" fontId="4" fillId="0" borderId="0" xfId="0" applyFont="1" applyAlignment="1"/>
    <xf numFmtId="44" fontId="2" fillId="4" borderId="2" xfId="1" applyFont="1" applyFill="1" applyBorder="1" applyAlignment="1"/>
    <xf numFmtId="0" fontId="6" fillId="0" borderId="10" xfId="0" applyFont="1" applyBorder="1"/>
    <xf numFmtId="0" fontId="0" fillId="0" borderId="11" xfId="0" applyBorder="1"/>
    <xf numFmtId="44" fontId="2" fillId="4" borderId="11" xfId="1" applyFont="1" applyFill="1" applyBorder="1" applyAlignment="1"/>
    <xf numFmtId="44" fontId="2" fillId="4" borderId="12" xfId="1" applyFont="1" applyFill="1" applyBorder="1" applyAlignment="1"/>
    <xf numFmtId="44" fontId="0" fillId="2" borderId="5" xfId="1" applyFont="1" applyFill="1" applyBorder="1" applyAlignment="1">
      <alignment horizontal="center"/>
    </xf>
    <xf numFmtId="0" fontId="0" fillId="2" borderId="5" xfId="0" applyFill="1" applyBorder="1" applyAlignment="1">
      <alignment horizontal="center"/>
    </xf>
    <xf numFmtId="44" fontId="2" fillId="0" borderId="11" xfId="1" applyFont="1" applyFill="1" applyBorder="1" applyAlignment="1"/>
    <xf numFmtId="0" fontId="0" fillId="0" borderId="0" xfId="0" applyBorder="1" applyAlignment="1">
      <alignment horizontal="left" wrapText="1"/>
    </xf>
    <xf numFmtId="0" fontId="0" fillId="2" borderId="1" xfId="0" applyFill="1" applyBorder="1" applyAlignment="1">
      <alignment horizontal="center"/>
    </xf>
    <xf numFmtId="0" fontId="6" fillId="0" borderId="0" xfId="0" applyFont="1" applyAlignment="1">
      <alignment wrapText="1"/>
    </xf>
    <xf numFmtId="0" fontId="2" fillId="0" borderId="0" xfId="0" applyFont="1" applyAlignment="1">
      <alignment horizontal="center" vertical="center"/>
    </xf>
    <xf numFmtId="0" fontId="7" fillId="0" borderId="6" xfId="0" applyFont="1" applyBorder="1" applyAlignment="1">
      <alignment horizontal="center" vertical="center" textRotation="90"/>
    </xf>
    <xf numFmtId="0" fontId="7" fillId="0" borderId="7" xfId="0" applyFont="1" applyBorder="1" applyAlignment="1">
      <alignment horizontal="center" vertical="center" textRotation="90"/>
    </xf>
    <xf numFmtId="0" fontId="7" fillId="0" borderId="8" xfId="0" applyFont="1" applyBorder="1" applyAlignment="1">
      <alignment horizontal="center" vertical="center" textRotation="90"/>
    </xf>
    <xf numFmtId="0" fontId="0" fillId="0" borderId="3" xfId="0" applyBorder="1" applyAlignment="1">
      <alignment horizontal="left" wrapText="1"/>
    </xf>
    <xf numFmtId="0" fontId="0" fillId="0" borderId="9" xfId="0" applyBorder="1" applyAlignment="1">
      <alignment horizontal="left" wrapText="1"/>
    </xf>
    <xf numFmtId="0" fontId="0" fillId="0" borderId="4" xfId="0" applyBorder="1" applyAlignment="1">
      <alignment horizontal="left" wrapText="1"/>
    </xf>
    <xf numFmtId="0" fontId="8" fillId="0" borderId="0" xfId="0" applyFont="1" applyAlignment="1">
      <alignment horizontal="left" vertical="center" wrapText="1"/>
    </xf>
    <xf numFmtId="0" fontId="4" fillId="0" borderId="0" xfId="0" applyFont="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8</xdr:col>
      <xdr:colOff>0</xdr:colOff>
      <xdr:row>3</xdr:row>
      <xdr:rowOff>7785</xdr:rowOff>
    </xdr:from>
    <xdr:to>
      <xdr:col>9</xdr:col>
      <xdr:colOff>95637</xdr:colOff>
      <xdr:row>10</xdr:row>
      <xdr:rowOff>46430</xdr:rowOff>
    </xdr:to>
    <xdr:sp macro="" textlink="">
      <xdr:nvSpPr>
        <xdr:cNvPr id="2" name="Right Arrow 1"/>
        <xdr:cNvSpPr/>
      </xdr:nvSpPr>
      <xdr:spPr>
        <a:xfrm rot="14510991">
          <a:off x="5657964" y="741483"/>
          <a:ext cx="1372145" cy="108585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lt1"/>
            </a:solidFill>
          </a:endParaRPr>
        </a:p>
      </xdr:txBody>
    </xdr:sp>
    <xdr:clientData/>
  </xdr:twoCellAnchor>
  <xdr:twoCellAnchor>
    <xdr:from>
      <xdr:col>8</xdr:col>
      <xdr:colOff>217304</xdr:colOff>
      <xdr:row>4</xdr:row>
      <xdr:rowOff>142055</xdr:rowOff>
    </xdr:from>
    <xdr:to>
      <xdr:col>9</xdr:col>
      <xdr:colOff>50972</xdr:colOff>
      <xdr:row>10</xdr:row>
      <xdr:rowOff>65855</xdr:rowOff>
    </xdr:to>
    <xdr:sp macro="" textlink="">
      <xdr:nvSpPr>
        <xdr:cNvPr id="3" name="TextBox 2"/>
        <xdr:cNvSpPr txBox="1"/>
      </xdr:nvSpPr>
      <xdr:spPr>
        <a:xfrm rot="3693718">
          <a:off x="5744363" y="1234871"/>
          <a:ext cx="1066800" cy="44326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THIS IS THE MONTHLY PAY</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3</xdr:row>
      <xdr:rowOff>7785</xdr:rowOff>
    </xdr:from>
    <xdr:to>
      <xdr:col>9</xdr:col>
      <xdr:colOff>95637</xdr:colOff>
      <xdr:row>10</xdr:row>
      <xdr:rowOff>46430</xdr:rowOff>
    </xdr:to>
    <xdr:sp macro="" textlink="">
      <xdr:nvSpPr>
        <xdr:cNvPr id="2" name="Right Arrow 1"/>
        <xdr:cNvSpPr/>
      </xdr:nvSpPr>
      <xdr:spPr>
        <a:xfrm rot="14510991">
          <a:off x="5505371" y="931789"/>
          <a:ext cx="1372145" cy="705237"/>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lt1"/>
            </a:solidFill>
          </a:endParaRPr>
        </a:p>
      </xdr:txBody>
    </xdr:sp>
    <xdr:clientData/>
  </xdr:twoCellAnchor>
  <xdr:twoCellAnchor>
    <xdr:from>
      <xdr:col>8</xdr:col>
      <xdr:colOff>217304</xdr:colOff>
      <xdr:row>4</xdr:row>
      <xdr:rowOff>142055</xdr:rowOff>
    </xdr:from>
    <xdr:to>
      <xdr:col>9</xdr:col>
      <xdr:colOff>50972</xdr:colOff>
      <xdr:row>10</xdr:row>
      <xdr:rowOff>65855</xdr:rowOff>
    </xdr:to>
    <xdr:sp macro="" textlink="">
      <xdr:nvSpPr>
        <xdr:cNvPr id="3" name="TextBox 2"/>
        <xdr:cNvSpPr txBox="1"/>
      </xdr:nvSpPr>
      <xdr:spPr>
        <a:xfrm rot="3693718">
          <a:off x="5744363" y="1234871"/>
          <a:ext cx="1066800" cy="44326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THIS IS THE MONTHLY PAY</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653391</xdr:colOff>
      <xdr:row>5</xdr:row>
      <xdr:rowOff>157048</xdr:rowOff>
    </xdr:from>
    <xdr:to>
      <xdr:col>8</xdr:col>
      <xdr:colOff>306153</xdr:colOff>
      <xdr:row>14</xdr:row>
      <xdr:rowOff>21342</xdr:rowOff>
    </xdr:to>
    <xdr:sp macro="" textlink="">
      <xdr:nvSpPr>
        <xdr:cNvPr id="2" name="Right Arrow 1"/>
        <xdr:cNvSpPr/>
      </xdr:nvSpPr>
      <xdr:spPr>
        <a:xfrm rot="14510991">
          <a:off x="5143437" y="1429627"/>
          <a:ext cx="1588319" cy="967212"/>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lt1"/>
            </a:solidFill>
          </a:endParaRPr>
        </a:p>
      </xdr:txBody>
    </xdr:sp>
    <xdr:clientData/>
  </xdr:twoCellAnchor>
  <xdr:twoCellAnchor>
    <xdr:from>
      <xdr:col>7</xdr:col>
      <xdr:colOff>286187</xdr:colOff>
      <xdr:row>8</xdr:row>
      <xdr:rowOff>5494</xdr:rowOff>
    </xdr:from>
    <xdr:to>
      <xdr:col>8</xdr:col>
      <xdr:colOff>154340</xdr:colOff>
      <xdr:row>13</xdr:row>
      <xdr:rowOff>119794</xdr:rowOff>
    </xdr:to>
    <xdr:sp macro="" textlink="">
      <xdr:nvSpPr>
        <xdr:cNvPr id="3" name="TextBox 2"/>
        <xdr:cNvSpPr txBox="1"/>
      </xdr:nvSpPr>
      <xdr:spPr>
        <a:xfrm rot="3693718">
          <a:off x="5497114" y="1843067"/>
          <a:ext cx="1066800" cy="477753"/>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THIS IS THE MONTHLY PAY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tabSelected="1" workbookViewId="0">
      <selection activeCell="L23" sqref="L23"/>
    </sheetView>
  </sheetViews>
  <sheetFormatPr defaultRowHeight="15" x14ac:dyDescent="0.25"/>
  <cols>
    <col min="2" max="2" width="48.85546875" bestFit="1" customWidth="1"/>
    <col min="3" max="3" width="14.140625" bestFit="1" customWidth="1"/>
    <col min="4" max="4" width="6" customWidth="1"/>
  </cols>
  <sheetData>
    <row r="1" spans="1:5" ht="15.75" thickBot="1" x14ac:dyDescent="0.3"/>
    <row r="2" spans="1:5" ht="45.75" customHeight="1" thickBot="1" x14ac:dyDescent="0.3">
      <c r="B2" s="35" t="s">
        <v>23</v>
      </c>
      <c r="C2" s="36"/>
      <c r="D2" s="37"/>
    </row>
    <row r="3" spans="1:5" ht="45.75" customHeight="1" x14ac:dyDescent="0.25">
      <c r="B3" s="28"/>
      <c r="C3" s="28"/>
      <c r="D3" s="28"/>
    </row>
    <row r="4" spans="1:5" ht="16.5" customHeight="1" x14ac:dyDescent="0.25">
      <c r="B4" s="30" t="s">
        <v>34</v>
      </c>
      <c r="C4" s="29">
        <v>8816</v>
      </c>
      <c r="D4" s="32" t="s">
        <v>18</v>
      </c>
    </row>
    <row r="5" spans="1:5" x14ac:dyDescent="0.25">
      <c r="B5" t="s">
        <v>35</v>
      </c>
      <c r="C5" s="1"/>
      <c r="D5" s="33"/>
    </row>
    <row r="6" spans="1:5" x14ac:dyDescent="0.25">
      <c r="C6" s="1"/>
      <c r="D6" s="33"/>
    </row>
    <row r="7" spans="1:5" x14ac:dyDescent="0.25">
      <c r="B7" s="17" t="s">
        <v>14</v>
      </c>
      <c r="C7" s="25">
        <v>14287</v>
      </c>
      <c r="D7" s="33"/>
    </row>
    <row r="8" spans="1:5" x14ac:dyDescent="0.25">
      <c r="B8" s="17" t="s">
        <v>15</v>
      </c>
      <c r="C8" s="25">
        <v>13759</v>
      </c>
      <c r="D8" s="33"/>
    </row>
    <row r="9" spans="1:5" x14ac:dyDescent="0.25">
      <c r="B9" s="17" t="s">
        <v>16</v>
      </c>
      <c r="C9" s="25">
        <v>13759</v>
      </c>
      <c r="D9" s="33"/>
    </row>
    <row r="10" spans="1:5" x14ac:dyDescent="0.25">
      <c r="C10" s="1"/>
      <c r="D10" s="33"/>
    </row>
    <row r="11" spans="1:5" x14ac:dyDescent="0.25">
      <c r="B11" s="17" t="s">
        <v>17</v>
      </c>
      <c r="C11" s="26">
        <v>24.488</v>
      </c>
      <c r="D11" s="34"/>
    </row>
    <row r="12" spans="1:5" ht="15.75" thickBot="1" x14ac:dyDescent="0.3"/>
    <row r="13" spans="1:5" x14ac:dyDescent="0.25">
      <c r="A13" t="s">
        <v>37</v>
      </c>
      <c r="C13" s="21" t="s">
        <v>22</v>
      </c>
    </row>
    <row r="14" spans="1:5" x14ac:dyDescent="0.25">
      <c r="A14" s="1" t="s">
        <v>29</v>
      </c>
      <c r="B14" s="17" t="s">
        <v>19</v>
      </c>
      <c r="C14" s="23">
        <f>'Reserve Calculator'!H3</f>
        <v>8531.3166666666657</v>
      </c>
      <c r="E14" t="s">
        <v>20</v>
      </c>
    </row>
    <row r="15" spans="1:5" x14ac:dyDescent="0.25">
      <c r="A15" s="1"/>
      <c r="B15" s="17"/>
      <c r="C15" s="27"/>
    </row>
    <row r="16" spans="1:5" x14ac:dyDescent="0.25">
      <c r="A16" s="1" t="s">
        <v>29</v>
      </c>
      <c r="B16" s="17" t="s">
        <v>26</v>
      </c>
      <c r="C16" s="23">
        <f>'Active Calculator (HIGH THREE)'!H3</f>
        <v>8531.0069999999996</v>
      </c>
      <c r="E16" t="s">
        <v>27</v>
      </c>
    </row>
    <row r="17" spans="1:8" x14ac:dyDescent="0.25">
      <c r="A17" s="1"/>
      <c r="B17" s="17"/>
      <c r="C17" s="22"/>
    </row>
    <row r="18" spans="1:8" ht="15.75" thickBot="1" x14ac:dyDescent="0.3">
      <c r="A18" s="1" t="s">
        <v>31</v>
      </c>
      <c r="B18" s="17" t="s">
        <v>25</v>
      </c>
      <c r="C18" s="24">
        <f>'Active Calculator (BASE PAY)'!G6:G6</f>
        <v>8746.501400000001</v>
      </c>
      <c r="E18" t="s">
        <v>21</v>
      </c>
    </row>
    <row r="22" spans="1:8" x14ac:dyDescent="0.25">
      <c r="A22" t="s">
        <v>33</v>
      </c>
    </row>
    <row r="23" spans="1:8" x14ac:dyDescent="0.25">
      <c r="A23" s="13" t="s">
        <v>13</v>
      </c>
    </row>
    <row r="24" spans="1:8" x14ac:dyDescent="0.25">
      <c r="A24" s="13"/>
    </row>
    <row r="25" spans="1:8" ht="61.5" customHeight="1" x14ac:dyDescent="0.25">
      <c r="A25" s="31" t="s">
        <v>30</v>
      </c>
      <c r="B25" s="38" t="s">
        <v>36</v>
      </c>
      <c r="C25" s="38"/>
      <c r="D25" s="38"/>
      <c r="E25" s="38"/>
      <c r="F25" s="38"/>
      <c r="G25" s="38"/>
      <c r="H25" s="38"/>
    </row>
    <row r="26" spans="1:8" ht="93.75" customHeight="1" x14ac:dyDescent="0.25">
      <c r="A26" s="31" t="s">
        <v>32</v>
      </c>
      <c r="B26" s="38" t="s">
        <v>28</v>
      </c>
      <c r="C26" s="38"/>
      <c r="D26" s="38"/>
      <c r="E26" s="38"/>
      <c r="F26" s="38"/>
      <c r="G26" s="38"/>
      <c r="H26" s="38"/>
    </row>
  </sheetData>
  <mergeCells count="4">
    <mergeCell ref="D4:D11"/>
    <mergeCell ref="B2:D2"/>
    <mergeCell ref="B26:H26"/>
    <mergeCell ref="B25:H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9"/>
  <sheetViews>
    <sheetView workbookViewId="0">
      <selection activeCell="A8" sqref="A8"/>
    </sheetView>
  </sheetViews>
  <sheetFormatPr defaultRowHeight="15" x14ac:dyDescent="0.25"/>
  <cols>
    <col min="1" max="1" width="13.7109375" bestFit="1" customWidth="1"/>
    <col min="2" max="2" width="10.5703125" bestFit="1" customWidth="1"/>
    <col min="6" max="6" width="11.140625" bestFit="1" customWidth="1"/>
    <col min="7" max="7" width="11.140625" customWidth="1"/>
    <col min="8" max="8" width="13.5703125" customWidth="1"/>
  </cols>
  <sheetData>
    <row r="2" spans="1:8" ht="15.75" thickBot="1" x14ac:dyDescent="0.3">
      <c r="A2" s="11" t="s">
        <v>0</v>
      </c>
      <c r="C2" s="39" t="s">
        <v>7</v>
      </c>
      <c r="D2" s="39"/>
      <c r="E2" s="39"/>
      <c r="F2" s="12" t="s">
        <v>12</v>
      </c>
      <c r="G2" s="12"/>
      <c r="H2" s="19" t="s">
        <v>8</v>
      </c>
    </row>
    <row r="3" spans="1:8" ht="15.75" thickBot="1" x14ac:dyDescent="0.3">
      <c r="A3" s="7">
        <f>'Retirement Comaprison'!C4</f>
        <v>8816</v>
      </c>
      <c r="B3" s="4"/>
      <c r="D3" s="7">
        <f>AVERAGE($D$4:$D$6)</f>
        <v>13935</v>
      </c>
      <c r="F3" s="14">
        <v>2.5000000000000001E-2</v>
      </c>
      <c r="G3" s="15"/>
      <c r="H3" s="18">
        <f>(A3/360)*D3*F3</f>
        <v>8531.3166666666657</v>
      </c>
    </row>
    <row r="4" spans="1:8" x14ac:dyDescent="0.25">
      <c r="B4" s="10" t="s">
        <v>11</v>
      </c>
      <c r="C4" s="5" t="s">
        <v>4</v>
      </c>
      <c r="D4" s="6">
        <f>'Retirement Comaprison'!C9</f>
        <v>13759</v>
      </c>
    </row>
    <row r="5" spans="1:8" x14ac:dyDescent="0.25">
      <c r="B5" s="10" t="s">
        <v>10</v>
      </c>
      <c r="C5" s="5" t="s">
        <v>5</v>
      </c>
      <c r="D5" s="6">
        <f>'Retirement Comaprison'!C8</f>
        <v>13759</v>
      </c>
    </row>
    <row r="6" spans="1:8" x14ac:dyDescent="0.25">
      <c r="B6" s="10" t="s">
        <v>9</v>
      </c>
      <c r="C6" s="5" t="s">
        <v>6</v>
      </c>
      <c r="D6" s="6">
        <f>'Retirement Comaprison'!C7</f>
        <v>14287</v>
      </c>
    </row>
    <row r="8" spans="1:8" x14ac:dyDescent="0.25">
      <c r="A8" t="s">
        <v>33</v>
      </c>
    </row>
    <row r="9" spans="1:8" x14ac:dyDescent="0.25">
      <c r="A9" s="13" t="s">
        <v>13</v>
      </c>
    </row>
  </sheetData>
  <mergeCells count="1">
    <mergeCell ref="C2:E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9"/>
  <sheetViews>
    <sheetView workbookViewId="0">
      <selection activeCell="H25" sqref="H25"/>
    </sheetView>
  </sheetViews>
  <sheetFormatPr defaultRowHeight="15" x14ac:dyDescent="0.25"/>
  <cols>
    <col min="8" max="8" width="10.5703125" bestFit="1" customWidth="1"/>
  </cols>
  <sheetData>
    <row r="2" spans="1:8" ht="15.75" thickBot="1" x14ac:dyDescent="0.3">
      <c r="A2" s="12" t="s">
        <v>24</v>
      </c>
      <c r="C2" s="39" t="s">
        <v>7</v>
      </c>
      <c r="D2" s="39"/>
      <c r="E2" s="39"/>
      <c r="F2" s="12" t="s">
        <v>12</v>
      </c>
      <c r="G2" s="12"/>
      <c r="H2" s="19" t="s">
        <v>8</v>
      </c>
    </row>
    <row r="3" spans="1:8" ht="15.75" thickBot="1" x14ac:dyDescent="0.3">
      <c r="A3" s="7">
        <f>'Retirement Comaprison'!C11</f>
        <v>24.488</v>
      </c>
      <c r="B3" s="4"/>
      <c r="D3" s="7">
        <f>AVERAGE($D$4:$D$6)</f>
        <v>13935</v>
      </c>
      <c r="F3" s="14">
        <v>2.5000000000000001E-2</v>
      </c>
      <c r="G3" s="15"/>
      <c r="H3" s="18">
        <f>D3*F3*A3</f>
        <v>8531.0069999999996</v>
      </c>
    </row>
    <row r="4" spans="1:8" x14ac:dyDescent="0.25">
      <c r="B4" s="10" t="s">
        <v>11</v>
      </c>
      <c r="C4" s="5" t="s">
        <v>4</v>
      </c>
      <c r="D4" s="6">
        <f>'Retirement Comaprison'!C9</f>
        <v>13759</v>
      </c>
    </row>
    <row r="5" spans="1:8" x14ac:dyDescent="0.25">
      <c r="B5" s="10" t="s">
        <v>10</v>
      </c>
      <c r="C5" s="5" t="s">
        <v>5</v>
      </c>
      <c r="D5" s="6">
        <f>'Retirement Comaprison'!C8</f>
        <v>13759</v>
      </c>
    </row>
    <row r="6" spans="1:8" x14ac:dyDescent="0.25">
      <c r="B6" s="10" t="s">
        <v>9</v>
      </c>
      <c r="C6" s="5" t="s">
        <v>6</v>
      </c>
      <c r="D6" s="6">
        <f>'Retirement Comaprison'!C7</f>
        <v>14287</v>
      </c>
    </row>
    <row r="8" spans="1:8" x14ac:dyDescent="0.25">
      <c r="A8" t="s">
        <v>33</v>
      </c>
    </row>
    <row r="9" spans="1:8" x14ac:dyDescent="0.25">
      <c r="A9" s="13" t="s">
        <v>13</v>
      </c>
    </row>
  </sheetData>
  <mergeCells count="1">
    <mergeCell ref="C2:E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0"/>
  <sheetViews>
    <sheetView workbookViewId="0">
      <selection activeCell="D17" sqref="D17"/>
    </sheetView>
  </sheetViews>
  <sheetFormatPr defaultRowHeight="15" x14ac:dyDescent="0.25"/>
  <cols>
    <col min="2" max="2" width="17" bestFit="1" customWidth="1"/>
    <col min="4" max="4" width="11.140625" bestFit="1" customWidth="1"/>
    <col min="6" max="6" width="16.42578125" bestFit="1" customWidth="1"/>
    <col min="7" max="7" width="10.5703125" bestFit="1" customWidth="1"/>
  </cols>
  <sheetData>
    <row r="2" spans="1:7" x14ac:dyDescent="0.25">
      <c r="B2" s="11" t="s">
        <v>2</v>
      </c>
      <c r="D2" s="11" t="s">
        <v>12</v>
      </c>
      <c r="F2" s="11" t="s">
        <v>1</v>
      </c>
    </row>
    <row r="3" spans="1:7" s="1" customFormat="1" x14ac:dyDescent="0.25">
      <c r="B3" s="9">
        <f>'Retirement Comaprison'!C7</f>
        <v>14287</v>
      </c>
      <c r="D3" s="14">
        <v>2.5000000000000001E-2</v>
      </c>
      <c r="F3" s="8">
        <f>'Retirement Comaprison'!C11</f>
        <v>24.488</v>
      </c>
    </row>
    <row r="5" spans="1:7" ht="15.75" thickBot="1" x14ac:dyDescent="0.3"/>
    <row r="6" spans="1:7" s="1" customFormat="1" ht="15.75" thickBot="1" x14ac:dyDescent="0.3">
      <c r="B6" s="3">
        <f>B3</f>
        <v>14287</v>
      </c>
      <c r="C6" s="1" t="s">
        <v>3</v>
      </c>
      <c r="D6" s="16">
        <f>D3</f>
        <v>2.5000000000000001E-2</v>
      </c>
      <c r="E6" s="2" t="s">
        <v>3</v>
      </c>
      <c r="F6" s="1">
        <f>F3</f>
        <v>24.488</v>
      </c>
      <c r="G6" s="20">
        <f>B6*D3*F6</f>
        <v>8746.501400000001</v>
      </c>
    </row>
    <row r="9" spans="1:7" x14ac:dyDescent="0.25">
      <c r="A9" t="s">
        <v>33</v>
      </c>
    </row>
    <row r="10" spans="1:7" x14ac:dyDescent="0.25">
      <c r="A10" s="13" t="s">
        <v>13</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EA224CB6CBAB2F439BB27E285031F41F" ma:contentTypeVersion="2" ma:contentTypeDescription="Create a new document." ma:contentTypeScope="" ma:versionID="27933db197c5d8a217b0d32f0cbd4a31">
  <xsd:schema xmlns:xsd="http://www.w3.org/2001/XMLSchema" xmlns:xs="http://www.w3.org/2001/XMLSchema" xmlns:p="http://schemas.microsoft.com/office/2006/metadata/properties" xmlns:ns1="http://schemas.microsoft.com/sharepoint/v3" xmlns:ns2="10f1aa0a-179b-49cb-8a72-3a924897e106" targetNamespace="http://schemas.microsoft.com/office/2006/metadata/properties" ma:root="true" ma:fieldsID="caf4e9299edb4fa8ee2d743c116403eb" ns1:_="" ns2:_="">
    <xsd:import namespace="http://schemas.microsoft.com/sharepoint/v3"/>
    <xsd:import namespace="10f1aa0a-179b-49cb-8a72-3a924897e106"/>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0f1aa0a-179b-49cb-8a72-3a924897e106"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01E47F0-3C66-4F3D-BE11-842FF3C23854}"/>
</file>

<file path=customXml/itemProps2.xml><?xml version="1.0" encoding="utf-8"?>
<ds:datastoreItem xmlns:ds="http://schemas.openxmlformats.org/officeDocument/2006/customXml" ds:itemID="{CC8C54D9-8A96-4378-821B-68D2D9929DD0}"/>
</file>

<file path=customXml/itemProps3.xml><?xml version="1.0" encoding="utf-8"?>
<ds:datastoreItem xmlns:ds="http://schemas.openxmlformats.org/officeDocument/2006/customXml" ds:itemID="{C784474F-AEF2-47B0-98CA-918296650006}"/>
</file>

<file path=customXml/itemProps4.xml><?xml version="1.0" encoding="utf-8"?>
<ds:datastoreItem xmlns:ds="http://schemas.openxmlformats.org/officeDocument/2006/customXml" ds:itemID="{EAD33304-1CBC-427D-A73C-A35230FFAF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Retirement Comaprison</vt:lpstr>
      <vt:lpstr>Reserve Calculator</vt:lpstr>
      <vt:lpstr>Active Calculator (HIGH THREE)</vt:lpstr>
      <vt:lpstr>Active Calculator (BASE PAY)</vt:lpstr>
    </vt:vector>
  </TitlesOfParts>
  <Company>HPES NMCI 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Retirement Calculator</dc:title>
  <dc:creator>Mccoy, Jason C CDR BUPERS, BUPERS-00R</dc:creator>
  <cp:lastModifiedBy>Mccoy, Jason C CDR BUPERS, BUPERS-00R</cp:lastModifiedBy>
  <dcterms:created xsi:type="dcterms:W3CDTF">2019-08-15T18:25:43Z</dcterms:created>
  <dcterms:modified xsi:type="dcterms:W3CDTF">2019-08-19T17:05:22Z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0x010100EA224CB6CBAB2F439BB27E285031F41F</vt:lpwstr>
  </property>
  <property fmtid="{D5CDD505-2E9C-101B-9397-08002B2CF9AE}" pid="3" name="Order">
    <vt:r8>2300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